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9348" windowHeight="5016" activeTab="0"/>
  </bookViews>
  <sheets>
    <sheet name="Экваториальные координаты" sheetId="1" r:id="rId1"/>
    <sheet name="Горизонтальные координаты" sheetId="2" r:id="rId2"/>
  </sheets>
  <definedNames/>
  <calcPr fullCalcOnLoad="1"/>
</workbook>
</file>

<file path=xl/sharedStrings.xml><?xml version="1.0" encoding="utf-8"?>
<sst xmlns="http://schemas.openxmlformats.org/spreadsheetml/2006/main" count="35" uniqueCount="22">
  <si>
    <t>Склонение, град.</t>
  </si>
  <si>
    <t>Часовой угол, град.</t>
  </si>
  <si>
    <t>Время экспозиции, минуты</t>
  </si>
  <si>
    <t>Объект</t>
  </si>
  <si>
    <t>Объект в конце экспозиции</t>
  </si>
  <si>
    <t>Зенитное расстояние, град.</t>
  </si>
  <si>
    <t>Рефракция, "</t>
  </si>
  <si>
    <t>Изменение рефракции за время экспозиции, "</t>
  </si>
  <si>
    <t>Ведущая звезда</t>
  </si>
  <si>
    <t>Ведущая звезда в конце экспозиции</t>
  </si>
  <si>
    <t>Широта места наблюдения, град.</t>
  </si>
  <si>
    <t>Азимут, град.</t>
  </si>
  <si>
    <t>Длительность экспозиции, минуты</t>
  </si>
  <si>
    <t>Дата наблюдения, дд.мм.гг</t>
  </si>
  <si>
    <t>Ошибка гидирования за время экспозиции, "</t>
  </si>
  <si>
    <t>Время начала экспозиции, чч:мм</t>
  </si>
  <si>
    <t>Прямое восхождение, чч:мм</t>
  </si>
  <si>
    <t>Расчет ошибки гидирования под действием рефракции</t>
  </si>
  <si>
    <t>с использованием горизонтальных координат</t>
  </si>
  <si>
    <t>Введите свои данные в желтые ячейки (азимут отсчитывается от точки юга)</t>
  </si>
  <si>
    <t>с использованием экваториальных координат</t>
  </si>
  <si>
    <t>Введите свои данные в желтые ячейки (время местное солнечное)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</si>
</sst>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00"/>
  </numFmts>
  <fonts count="7">
    <font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i/>
      <sz val="8"/>
      <name val="Arial Cyr"/>
      <family val="2"/>
    </font>
    <font>
      <i/>
      <sz val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2" fontId="0" fillId="0" borderId="0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2" xfId="0" applyNumberFormat="1" applyFill="1" applyBorder="1" applyAlignment="1" applyProtection="1">
      <alignment vertical="center"/>
      <protection locked="0"/>
    </xf>
    <xf numFmtId="2" fontId="0" fillId="2" borderId="3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vertical="center"/>
      <protection/>
    </xf>
    <xf numFmtId="2" fontId="0" fillId="0" borderId="4" xfId="0" applyNumberFormat="1" applyFill="1" applyBorder="1" applyAlignment="1" applyProtection="1">
      <alignment vertical="center"/>
      <protection/>
    </xf>
    <xf numFmtId="164" fontId="0" fillId="0" borderId="10" xfId="0" applyNumberFormat="1" applyFill="1" applyBorder="1" applyAlignment="1" applyProtection="1">
      <alignment vertical="center"/>
      <protection/>
    </xf>
    <xf numFmtId="164" fontId="0" fillId="0" borderId="8" xfId="0" applyNumberForma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2" fontId="0" fillId="0" borderId="1" xfId="0" applyNumberFormat="1" applyFill="1" applyBorder="1" applyAlignment="1" applyProtection="1">
      <alignment vertical="center"/>
      <protection/>
    </xf>
    <xf numFmtId="164" fontId="0" fillId="0" borderId="12" xfId="0" applyNumberFormat="1" applyFill="1" applyBorder="1" applyAlignment="1" applyProtection="1">
      <alignment vertical="center"/>
      <protection/>
    </xf>
    <xf numFmtId="164" fontId="0" fillId="0" borderId="0" xfId="0" applyNumberFormat="1" applyFill="1" applyBorder="1" applyAlignment="1" applyProtection="1">
      <alignment vertical="center"/>
      <protection/>
    </xf>
    <xf numFmtId="164" fontId="0" fillId="0" borderId="13" xfId="0" applyNumberFormat="1" applyFill="1" applyBorder="1" applyAlignment="1" applyProtection="1">
      <alignment vertical="center"/>
      <protection/>
    </xf>
    <xf numFmtId="2" fontId="0" fillId="0" borderId="14" xfId="0" applyNumberFormat="1" applyFill="1" applyBorder="1" applyAlignment="1" applyProtection="1">
      <alignment vertical="center"/>
      <protection/>
    </xf>
    <xf numFmtId="164" fontId="0" fillId="0" borderId="15" xfId="0" applyNumberFormat="1" applyFill="1" applyBorder="1" applyAlignment="1" applyProtection="1">
      <alignment vertical="center"/>
      <protection/>
    </xf>
    <xf numFmtId="14" fontId="0" fillId="2" borderId="16" xfId="0" applyNumberFormat="1" applyFill="1" applyBorder="1" applyAlignment="1" applyProtection="1">
      <alignment vertical="center"/>
      <protection locked="0"/>
    </xf>
    <xf numFmtId="20" fontId="0" fillId="2" borderId="8" xfId="0" applyNumberFormat="1" applyFill="1" applyBorder="1" applyAlignment="1" applyProtection="1">
      <alignment vertical="center"/>
      <protection locked="0"/>
    </xf>
    <xf numFmtId="20" fontId="0" fillId="2" borderId="4" xfId="0" applyNumberFormat="1" applyFill="1" applyBorder="1" applyAlignment="1" applyProtection="1">
      <alignment vertical="center"/>
      <protection locked="0"/>
    </xf>
    <xf numFmtId="20" fontId="0" fillId="2" borderId="1" xfId="0" applyNumberFormat="1" applyFill="1" applyBorder="1" applyAlignment="1" applyProtection="1">
      <alignment vertical="center"/>
      <protection locked="0"/>
    </xf>
    <xf numFmtId="164" fontId="0" fillId="3" borderId="8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2" fontId="0" fillId="0" borderId="1" xfId="0" applyNumberFormat="1" applyBorder="1" applyAlignment="1" applyProtection="1">
      <alignment vertical="center"/>
      <protection/>
    </xf>
    <xf numFmtId="164" fontId="0" fillId="0" borderId="13" xfId="0" applyNumberForma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2" borderId="1" xfId="0" applyFont="1" applyFill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2" fontId="0" fillId="2" borderId="8" xfId="0" applyNumberForma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164" fontId="0" fillId="0" borderId="0" xfId="0" applyNumberForma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0" fillId="2" borderId="21" xfId="0" applyFont="1" applyFill="1" applyBorder="1" applyAlignment="1" applyProtection="1">
      <alignment vertical="center"/>
      <protection locked="0"/>
    </xf>
    <xf numFmtId="2" fontId="0" fillId="0" borderId="21" xfId="0" applyNumberFormat="1" applyFill="1" applyBorder="1" applyAlignment="1" applyProtection="1">
      <alignment vertical="center"/>
      <protection/>
    </xf>
    <xf numFmtId="2" fontId="0" fillId="0" borderId="21" xfId="0" applyNumberFormat="1" applyBorder="1" applyAlignment="1" applyProtection="1">
      <alignment vertical="center"/>
      <protection/>
    </xf>
    <xf numFmtId="164" fontId="0" fillId="0" borderId="12" xfId="0" applyNumberForma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2" fontId="0" fillId="0" borderId="14" xfId="0" applyNumberFormat="1" applyBorder="1" applyAlignment="1" applyProtection="1">
      <alignment vertical="center"/>
      <protection/>
    </xf>
    <xf numFmtId="164" fontId="0" fillId="0" borderId="15" xfId="0" applyNumberFormat="1" applyBorder="1" applyAlignment="1" applyProtection="1">
      <alignment vertical="center"/>
      <protection/>
    </xf>
    <xf numFmtId="164" fontId="0" fillId="0" borderId="22" xfId="0" applyNumberFormat="1" applyBorder="1" applyAlignment="1" applyProtection="1">
      <alignment vertical="center"/>
      <protection/>
    </xf>
    <xf numFmtId="164" fontId="0" fillId="0" borderId="8" xfId="0" applyNumberForma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0" fillId="0" borderId="1" xfId="0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27" xfId="0" applyFont="1" applyBorder="1" applyAlignment="1" applyProtection="1">
      <alignment vertical="center"/>
      <protection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30" xfId="0" applyFont="1" applyBorder="1" applyAlignment="1" applyProtection="1">
      <alignment horizontal="right" vertical="center"/>
      <protection/>
    </xf>
    <xf numFmtId="0" fontId="6" fillId="0" borderId="31" xfId="0" applyFont="1" applyBorder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30" xfId="0" applyFont="1" applyFill="1" applyBorder="1" applyAlignment="1" applyProtection="1">
      <alignment horizontal="right" vertical="center"/>
      <protection/>
    </xf>
    <xf numFmtId="0" fontId="6" fillId="0" borderId="32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13.50390625" style="6" customWidth="1"/>
    <col min="2" max="2" width="10.375" style="7" customWidth="1"/>
    <col min="3" max="3" width="12.50390625" style="7" customWidth="1"/>
    <col min="4" max="4" width="8.375" style="7" customWidth="1"/>
    <col min="5" max="5" width="10.50390625" style="7" customWidth="1"/>
    <col min="6" max="6" width="10.375" style="7" customWidth="1"/>
    <col min="7" max="7" width="14.375" style="7" customWidth="1"/>
    <col min="8" max="16384" width="8.875" style="7" customWidth="1"/>
  </cols>
  <sheetData>
    <row r="1" s="56" customFormat="1" ht="15">
      <c r="A1" s="56" t="s">
        <v>17</v>
      </c>
    </row>
    <row r="2" s="56" customFormat="1" ht="15">
      <c r="A2" s="56" t="s">
        <v>20</v>
      </c>
    </row>
    <row r="3" s="72" customFormat="1" ht="13.5" thickBot="1">
      <c r="A3" s="71" t="s">
        <v>21</v>
      </c>
    </row>
    <row r="4" spans="1:4" ht="30.75" thickBot="1">
      <c r="A4" s="8" t="s">
        <v>13</v>
      </c>
      <c r="B4" s="27">
        <v>36355</v>
      </c>
      <c r="C4" s="8" t="s">
        <v>15</v>
      </c>
      <c r="D4" s="28">
        <v>0.9666666666666667</v>
      </c>
    </row>
    <row r="5" spans="1:4" ht="30.75" thickBot="1">
      <c r="A5" s="9" t="s">
        <v>10</v>
      </c>
      <c r="B5" s="3">
        <v>53</v>
      </c>
      <c r="C5" s="9" t="s">
        <v>12</v>
      </c>
      <c r="D5" s="4">
        <v>30</v>
      </c>
    </row>
    <row r="6" spans="1:4" s="12" customFormat="1" ht="3.75" customHeight="1" thickBot="1">
      <c r="A6" s="10"/>
      <c r="B6" s="11"/>
      <c r="C6" s="10"/>
      <c r="D6" s="11"/>
    </row>
    <row r="7" spans="1:7" s="15" customFormat="1" ht="30.75" thickBot="1">
      <c r="A7" s="8"/>
      <c r="B7" s="13" t="s">
        <v>0</v>
      </c>
      <c r="C7" s="13" t="s">
        <v>16</v>
      </c>
      <c r="D7" s="13" t="s">
        <v>1</v>
      </c>
      <c r="E7" s="13" t="s">
        <v>5</v>
      </c>
      <c r="F7" s="41" t="s">
        <v>6</v>
      </c>
      <c r="G7" s="14" t="s">
        <v>7</v>
      </c>
    </row>
    <row r="8" spans="1:7" ht="13.5" thickBot="1">
      <c r="A8" s="16" t="s">
        <v>3</v>
      </c>
      <c r="B8" s="5">
        <v>-24.33</v>
      </c>
      <c r="C8" s="29">
        <v>0.7527777777777778</v>
      </c>
      <c r="D8" s="17">
        <f>360*MOD(1.00273790926496*($B$4+$D$4-2)+1.27828835278063-C8,1)</f>
        <v>9.374182698084041</v>
      </c>
      <c r="E8" s="17">
        <f>DEGREES(ACOS(SIN(RADIANS($B$5))*SIN(RADIANS(B$8))+COS(RADIANS($B$5))*COS(RADIANS(B$8))*COS(RADIANS(D8))))</f>
        <v>77.75969505030898</v>
      </c>
      <c r="F8" s="18">
        <f>58.2*TAN(RADIANS(E8))</f>
        <v>268.27186953558646</v>
      </c>
      <c r="G8" s="19">
        <f>F9-F8</f>
        <v>23.332618292474763</v>
      </c>
    </row>
    <row r="9" spans="1:7" ht="13.5" thickBot="1">
      <c r="A9" s="59" t="s">
        <v>4</v>
      </c>
      <c r="B9" s="60"/>
      <c r="C9" s="60"/>
      <c r="D9" s="21">
        <f>D8+$D$5/4</f>
        <v>16.87418269808404</v>
      </c>
      <c r="E9" s="21">
        <f>DEGREES(ACOS(SIN(RADIANS($B$5))*SIN(RADIANS(B$8))+COS(RADIANS($B$5))*COS(RADIANS(B$8))*COS(RADIANS(D9))))</f>
        <v>78.7129102161985</v>
      </c>
      <c r="F9" s="22">
        <f>58.2*TAN(RADIANS(E9))</f>
        <v>291.6044878280612</v>
      </c>
      <c r="G9" s="23"/>
    </row>
    <row r="10" spans="1:7" ht="13.5" thickBot="1">
      <c r="A10" s="20" t="s">
        <v>8</v>
      </c>
      <c r="B10" s="2">
        <v>-21</v>
      </c>
      <c r="C10" s="30">
        <v>0.7597222222222223</v>
      </c>
      <c r="D10" s="21">
        <f>360*MOD(1.00273790926496*($B$4+$D$4-2)+1.27828835278063-C10,1)</f>
        <v>6.874182697793003</v>
      </c>
      <c r="E10" s="21">
        <f>DEGREES(ACOS(SIN(RADIANS($B$5))*SIN(RADIANS(B$10))+COS(RADIANS($B$5))*COS(RADIANS(B$10))*COS(RADIANS(D10))))</f>
        <v>74.24059218313249</v>
      </c>
      <c r="F10" s="24">
        <f>58.2*TAN(RADIANS(E10))</f>
        <v>206.23200941390775</v>
      </c>
      <c r="G10" s="19">
        <f>F11-F10</f>
        <v>11.668029262591403</v>
      </c>
    </row>
    <row r="11" spans="1:7" ht="13.5" thickBot="1">
      <c r="A11" s="61" t="s">
        <v>9</v>
      </c>
      <c r="B11" s="62"/>
      <c r="C11" s="62"/>
      <c r="D11" s="25">
        <f>D10+$D$5/4</f>
        <v>14.374182697793003</v>
      </c>
      <c r="E11" s="25">
        <f>DEGREES(ACOS(SIN(RADIANS($B$5))*SIN(RADIANS(B$10))+COS(RADIANS($B$5))*COS(RADIANS(B$10))*COS(RADIANS(D11))))</f>
        <v>75.04567555605988</v>
      </c>
      <c r="F11" s="26">
        <f>58.2*TAN(RADIANS(E11))</f>
        <v>217.90003867649915</v>
      </c>
      <c r="G11" s="23"/>
    </row>
    <row r="12" spans="2:7" ht="13.5" thickBot="1">
      <c r="B12" s="12"/>
      <c r="C12" s="73" t="s">
        <v>14</v>
      </c>
      <c r="D12" s="70"/>
      <c r="E12" s="70"/>
      <c r="F12" s="74"/>
      <c r="G12" s="31">
        <f>G10-G8</f>
        <v>-11.66458902988336</v>
      </c>
    </row>
  </sheetData>
  <sheetProtection sheet="1" objects="1" scenarios="1"/>
  <mergeCells count="3">
    <mergeCell ref="A9:C9"/>
    <mergeCell ref="A11:C11"/>
    <mergeCell ref="C12:F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B4" sqref="B4"/>
    </sheetView>
  </sheetViews>
  <sheetFormatPr defaultColWidth="9.00390625" defaultRowHeight="12.75"/>
  <cols>
    <col min="1" max="1" width="11.875" style="36" customWidth="1"/>
    <col min="2" max="2" width="8.25390625" style="32" customWidth="1"/>
    <col min="3" max="3" width="9.375" style="32" customWidth="1"/>
    <col min="4" max="4" width="9.00390625" style="32" customWidth="1"/>
    <col min="5" max="5" width="8.625" style="32" customWidth="1"/>
    <col min="6" max="6" width="9.375" style="32" customWidth="1"/>
    <col min="7" max="7" width="10.25390625" style="32" customWidth="1"/>
    <col min="8" max="8" width="14.50390625" style="32" customWidth="1"/>
    <col min="9" max="16384" width="8.875" style="32" customWidth="1"/>
  </cols>
  <sheetData>
    <row r="1" s="56" customFormat="1" ht="15">
      <c r="A1" s="56" t="s">
        <v>17</v>
      </c>
    </row>
    <row r="2" s="56" customFormat="1" ht="15">
      <c r="A2" s="56" t="s">
        <v>18</v>
      </c>
    </row>
    <row r="3" s="58" customFormat="1" ht="13.5" thickBot="1">
      <c r="A3" s="57" t="s">
        <v>19</v>
      </c>
    </row>
    <row r="4" spans="1:2" ht="30.75" thickBot="1">
      <c r="A4" s="39" t="s">
        <v>10</v>
      </c>
      <c r="B4" s="40">
        <v>53</v>
      </c>
    </row>
    <row r="5" spans="1:2" ht="30.75" thickBot="1">
      <c r="A5" s="38" t="s">
        <v>2</v>
      </c>
      <c r="B5" s="4">
        <v>60</v>
      </c>
    </row>
    <row r="6" spans="1:2" s="12" customFormat="1" ht="3" customHeight="1" thickBot="1">
      <c r="A6" s="10"/>
      <c r="B6" s="1"/>
    </row>
    <row r="7" spans="1:8" s="33" customFormat="1" ht="30.75" thickBot="1">
      <c r="A7" s="42"/>
      <c r="B7" s="43" t="s">
        <v>11</v>
      </c>
      <c r="C7" s="43" t="s">
        <v>5</v>
      </c>
      <c r="D7" s="43" t="s">
        <v>0</v>
      </c>
      <c r="E7" s="43" t="s">
        <v>1</v>
      </c>
      <c r="F7" s="43" t="s">
        <v>5</v>
      </c>
      <c r="G7" s="43" t="s">
        <v>6</v>
      </c>
      <c r="H7" s="44" t="s">
        <v>7</v>
      </c>
    </row>
    <row r="8" spans="1:8" ht="13.5" thickBot="1">
      <c r="A8" s="46" t="s">
        <v>3</v>
      </c>
      <c r="B8" s="47">
        <v>-30</v>
      </c>
      <c r="C8" s="47">
        <v>60</v>
      </c>
      <c r="D8" s="48">
        <f>DEGREES(ASIN(SIN(RADIANS($B$4))*COS(RADIANS(C8))-COS(RADIANS($B$4))*SIN(RADIANS(C8))*COS(RADIANS(B8))))</f>
        <v>-2.983221332395775</v>
      </c>
      <c r="E8" s="48">
        <f>SIGN(SIN(RADIANS(B8)))*DEGREES(ACOS((COS(RADIANS($B$4))*COS(RADIANS(C8))+SIN(RADIANS($B$4))*SIN(RADIANS(C8))*COS(RADIANS(B8+0.0001)))/COS(RADIANS(D8))))</f>
        <v>-25.696182907566516</v>
      </c>
      <c r="F8" s="49">
        <f>DEGREES(ACOS(SIN(RADIANS($B$4))*SIN(RADIANS(D$8))+COS(RADIANS($B$4))*COS(RADIANS(D$8))*COS(RADIANS(E8))))</f>
        <v>59.99997596849102</v>
      </c>
      <c r="G8" s="54">
        <f>58.2*TAN(RADIANS(F8))</f>
        <v>100.80525935751866</v>
      </c>
      <c r="H8" s="55">
        <f>G9-G8</f>
        <v>-12.197428562573933</v>
      </c>
    </row>
    <row r="9" spans="1:8" ht="13.5" thickBot="1">
      <c r="A9" s="63" t="s">
        <v>4</v>
      </c>
      <c r="B9" s="64"/>
      <c r="C9" s="64"/>
      <c r="D9" s="65"/>
      <c r="E9" s="21">
        <f>E8+$B$5/4</f>
        <v>-10.696182907566516</v>
      </c>
      <c r="F9" s="34">
        <f>DEGREES(ACOS(SIN(RADIANS($B$4))*SIN(RADIANS(D$8))+COS(RADIANS($B$4))*COS(RADIANS(D$8))*COS(RADIANS(E9))))</f>
        <v>56.70201729703611</v>
      </c>
      <c r="G9" s="50">
        <f>58.2*TAN(RADIANS(F9))</f>
        <v>88.60783079494473</v>
      </c>
      <c r="H9" s="45"/>
    </row>
    <row r="10" spans="1:8" ht="13.5" thickBot="1">
      <c r="A10" s="51" t="s">
        <v>8</v>
      </c>
      <c r="B10" s="37">
        <v>-18</v>
      </c>
      <c r="C10" s="37">
        <v>60</v>
      </c>
      <c r="D10" s="21">
        <f>DEGREES(ASIN(SIN(RADIANS($B$4))*COS(RADIANS(C10))-COS(RADIANS($B$4))*SIN(RADIANS(C10))*COS(RADIANS(B10))))</f>
        <v>-5.5296375536445375</v>
      </c>
      <c r="E10" s="21">
        <f>SIGN(SIN(RADIANS(B10)))*DEGREES(ACOS((COS(RADIANS($B$4))*COS(RADIANS(C10))+SIN(RADIANS($B$4))*SIN(RADIANS(C10))*COS(RADIANS(B10+0.0001)))/COS(RADIANS(D10))))</f>
        <v>-15.596822446323841</v>
      </c>
      <c r="F10" s="34">
        <f>DEGREES(ACOS(SIN(RADIANS($B$4))*SIN(RADIANS(D$10))+COS(RADIANS($B$4))*COS(RADIANS(D$10))*COS(RADIANS(E10))))</f>
        <v>59.99998514772875</v>
      </c>
      <c r="G10" s="35">
        <f>58.2*TAN(RADIANS(F10))</f>
        <v>100.80529665387887</v>
      </c>
      <c r="H10" s="55">
        <f>G11-G10</f>
        <v>-5.713024654238282</v>
      </c>
    </row>
    <row r="11" spans="1:8" ht="13.5" thickBot="1">
      <c r="A11" s="66" t="s">
        <v>9</v>
      </c>
      <c r="B11" s="67"/>
      <c r="C11" s="67"/>
      <c r="D11" s="68"/>
      <c r="E11" s="52">
        <f>E10+$B$5/4</f>
        <v>-0.5968224463238414</v>
      </c>
      <c r="F11" s="52">
        <f>DEGREES(ACOS(SIN(RADIANS($B$4))*SIN(RADIANS(D$10))+COS(RADIANS($B$4))*COS(RADIANS(D$10))*COS(RADIANS(E11))))</f>
        <v>58.531820598297365</v>
      </c>
      <c r="G11" s="53">
        <f>58.2*TAN(RADIANS(F11))</f>
        <v>95.09227199964059</v>
      </c>
      <c r="H11" s="45"/>
    </row>
    <row r="12" spans="2:8" ht="13.5" thickBot="1">
      <c r="B12" s="36"/>
      <c r="C12" s="36"/>
      <c r="D12" s="69" t="s">
        <v>14</v>
      </c>
      <c r="E12" s="70"/>
      <c r="F12" s="70"/>
      <c r="G12" s="70"/>
      <c r="H12" s="31">
        <f>H10-H8</f>
        <v>6.484403908335651</v>
      </c>
    </row>
  </sheetData>
  <sheetProtection sheet="1" objects="1" scenarios="1"/>
  <mergeCells count="3">
    <mergeCell ref="A9:D9"/>
    <mergeCell ref="A11:D11"/>
    <mergeCell ref="D12:G1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Pavel</cp:lastModifiedBy>
  <cp:lastPrinted>1999-11-13T16:06:44Z</cp:lastPrinted>
  <dcterms:created xsi:type="dcterms:W3CDTF">1999-11-08T13:37:00Z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